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i\Desktop\"/>
    </mc:Choice>
  </mc:AlternateContent>
  <xr:revisionPtr revIDLastSave="0" documentId="8_{E9C6F27C-DBBE-48EB-A9CF-14A3CD8AB9FD}" xr6:coauthVersionLast="45" xr6:coauthVersionMax="45" xr10:uidLastSave="{00000000-0000-0000-0000-000000000000}"/>
  <bookViews>
    <workbookView xWindow="-120" yWindow="-120" windowWidth="38640" windowHeight="15840"/>
  </bookViews>
  <sheets>
    <sheet name="Ejercicio 1 plan agregado" sheetId="2" r:id="rId1"/>
    <sheet name="Hoj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3" i="2" l="1"/>
  <c r="M73" i="2"/>
  <c r="L73" i="2"/>
  <c r="K73" i="2"/>
  <c r="J73" i="2"/>
  <c r="I73" i="2"/>
  <c r="F73" i="2"/>
  <c r="H72" i="2"/>
  <c r="H73" i="2" s="1"/>
  <c r="G72" i="2"/>
  <c r="G73" i="2" s="1"/>
  <c r="F72" i="2"/>
  <c r="E72" i="2"/>
  <c r="E73" i="2" s="1"/>
  <c r="D72" i="2"/>
  <c r="D73" i="2" s="1"/>
  <c r="C72" i="2"/>
  <c r="C73" i="2" s="1"/>
  <c r="N54" i="2"/>
  <c r="M54" i="2"/>
  <c r="K54" i="2"/>
  <c r="J54" i="2"/>
  <c r="H54" i="2"/>
  <c r="G54" i="2"/>
  <c r="F54" i="2"/>
  <c r="E54" i="2"/>
  <c r="D54" i="2"/>
  <c r="M53" i="2"/>
  <c r="L53" i="2"/>
  <c r="I53" i="2"/>
  <c r="G53" i="2"/>
  <c r="E53" i="2"/>
  <c r="C53" i="2"/>
  <c r="N43" i="2"/>
  <c r="C42" i="2"/>
  <c r="N26" i="2"/>
  <c r="N27" i="2" s="1"/>
  <c r="M26" i="2"/>
  <c r="M27" i="2" s="1"/>
  <c r="L26" i="2"/>
  <c r="L27" i="2" s="1"/>
  <c r="K26" i="2"/>
  <c r="K27" i="2" s="1"/>
  <c r="J26" i="2"/>
  <c r="J27" i="2" s="1"/>
  <c r="I26" i="2"/>
  <c r="I27" i="2" s="1"/>
  <c r="H26" i="2"/>
  <c r="H27" i="2" s="1"/>
  <c r="G26" i="2"/>
  <c r="G27" i="2" s="1"/>
  <c r="F26" i="2"/>
  <c r="F27" i="2" s="1"/>
  <c r="E26" i="2"/>
  <c r="E27" i="2" s="1"/>
  <c r="D26" i="2"/>
  <c r="D27" i="2" s="1"/>
  <c r="C26" i="2"/>
  <c r="C27" i="2" s="1"/>
  <c r="C23" i="2"/>
  <c r="L22" i="2"/>
  <c r="D18" i="2"/>
  <c r="C32" i="2" s="1"/>
  <c r="O32" i="2" s="1"/>
  <c r="O4" i="2"/>
  <c r="N3" i="2"/>
  <c r="N68" i="2" s="1"/>
  <c r="M3" i="2"/>
  <c r="M68" i="2" s="1"/>
  <c r="L3" i="2"/>
  <c r="L68" i="2" s="1"/>
  <c r="K3" i="2"/>
  <c r="K41" i="2" s="1"/>
  <c r="J3" i="2"/>
  <c r="J68" i="2" s="1"/>
  <c r="I3" i="2"/>
  <c r="I68" i="2" s="1"/>
  <c r="H3" i="2"/>
  <c r="H68" i="2" s="1"/>
  <c r="G3" i="2"/>
  <c r="G41" i="2" s="1"/>
  <c r="F3" i="2"/>
  <c r="F68" i="2" s="1"/>
  <c r="E3" i="2"/>
  <c r="E68" i="2" s="1"/>
  <c r="D3" i="2"/>
  <c r="D22" i="2" s="1"/>
  <c r="C3" i="2"/>
  <c r="C41" i="2" s="1"/>
  <c r="C44" i="2" s="1"/>
  <c r="C45" i="2" s="1"/>
  <c r="C46" i="2" s="1"/>
  <c r="C48" i="2" l="1"/>
  <c r="C54" i="2" s="1"/>
  <c r="C49" i="2"/>
  <c r="C50" i="2" s="1"/>
  <c r="H22" i="2"/>
  <c r="D41" i="2"/>
  <c r="H41" i="2"/>
  <c r="L41" i="2"/>
  <c r="C68" i="2"/>
  <c r="C71" i="2" s="1"/>
  <c r="C74" i="2" s="1"/>
  <c r="C75" i="2" s="1"/>
  <c r="G68" i="2"/>
  <c r="K68" i="2"/>
  <c r="E22" i="2"/>
  <c r="I22" i="2"/>
  <c r="M22" i="2"/>
  <c r="E41" i="2"/>
  <c r="I41" i="2"/>
  <c r="M41" i="2"/>
  <c r="D68" i="2"/>
  <c r="F22" i="2"/>
  <c r="J22" i="2"/>
  <c r="N22" i="2"/>
  <c r="F41" i="2"/>
  <c r="J41" i="2"/>
  <c r="N41" i="2"/>
  <c r="O3" i="2"/>
  <c r="C17" i="2" s="1"/>
  <c r="C22" i="2"/>
  <c r="C25" i="2" s="1"/>
  <c r="C28" i="2" s="1"/>
  <c r="C29" i="2" s="1"/>
  <c r="G22" i="2"/>
  <c r="K22" i="2"/>
  <c r="C79" i="2" l="1"/>
  <c r="D69" i="2"/>
  <c r="C33" i="2"/>
  <c r="D23" i="2"/>
  <c r="D25" i="2" s="1"/>
  <c r="D28" i="2" s="1"/>
  <c r="D29" i="2" s="1"/>
  <c r="D71" i="2"/>
  <c r="D74" i="2" s="1"/>
  <c r="D75" i="2" s="1"/>
  <c r="C55" i="2"/>
  <c r="D42" i="2"/>
  <c r="D44" i="2" s="1"/>
  <c r="D45" i="2" s="1"/>
  <c r="D46" i="2" s="1"/>
  <c r="D49" i="2" l="1"/>
  <c r="D50" i="2" s="1"/>
  <c r="D47" i="2"/>
  <c r="D53" i="2" s="1"/>
  <c r="D33" i="2"/>
  <c r="E23" i="2"/>
  <c r="E25" i="2" s="1"/>
  <c r="E28" i="2" s="1"/>
  <c r="E29" i="2" s="1"/>
  <c r="E69" i="2"/>
  <c r="E71" i="2" s="1"/>
  <c r="E74" i="2" s="1"/>
  <c r="E75" i="2" s="1"/>
  <c r="D79" i="2"/>
  <c r="F69" i="2" l="1"/>
  <c r="F71" i="2" s="1"/>
  <c r="F74" i="2" s="1"/>
  <c r="F75" i="2" s="1"/>
  <c r="E79" i="2"/>
  <c r="E33" i="2"/>
  <c r="F23" i="2"/>
  <c r="F25" i="2" s="1"/>
  <c r="F28" i="2" s="1"/>
  <c r="F29" i="2" s="1"/>
  <c r="E42" i="2"/>
  <c r="E44" i="2" s="1"/>
  <c r="E45" i="2" s="1"/>
  <c r="E46" i="2" s="1"/>
  <c r="E49" i="2" s="1"/>
  <c r="E50" i="2" s="1"/>
  <c r="D55" i="2"/>
  <c r="F42" i="2" l="1"/>
  <c r="F44" i="2" s="1"/>
  <c r="F45" i="2" s="1"/>
  <c r="F46" i="2" s="1"/>
  <c r="E55" i="2"/>
  <c r="G69" i="2"/>
  <c r="G71" i="2" s="1"/>
  <c r="G74" i="2" s="1"/>
  <c r="G75" i="2" s="1"/>
  <c r="F79" i="2"/>
  <c r="G23" i="2"/>
  <c r="G25" i="2" s="1"/>
  <c r="G28" i="2" s="1"/>
  <c r="G29" i="2" s="1"/>
  <c r="F33" i="2"/>
  <c r="G33" i="2" l="1"/>
  <c r="H23" i="2"/>
  <c r="H25" i="2" s="1"/>
  <c r="H28" i="2" s="1"/>
  <c r="H29" i="2" s="1"/>
  <c r="F47" i="2"/>
  <c r="F53" i="2" s="1"/>
  <c r="F49" i="2"/>
  <c r="F50" i="2" s="1"/>
  <c r="G79" i="2"/>
  <c r="H69" i="2"/>
  <c r="H71" i="2" s="1"/>
  <c r="H74" i="2" s="1"/>
  <c r="H75" i="2" s="1"/>
  <c r="G42" i="2" l="1"/>
  <c r="G44" i="2" s="1"/>
  <c r="G45" i="2" s="1"/>
  <c r="G46" i="2" s="1"/>
  <c r="G49" i="2" s="1"/>
  <c r="G50" i="2" s="1"/>
  <c r="F55" i="2"/>
  <c r="I69" i="2"/>
  <c r="I71" i="2" s="1"/>
  <c r="H79" i="2"/>
  <c r="H33" i="2"/>
  <c r="I23" i="2"/>
  <c r="I25" i="2" s="1"/>
  <c r="I28" i="2" s="1"/>
  <c r="I29" i="2" s="1"/>
  <c r="I33" i="2" l="1"/>
  <c r="J23" i="2"/>
  <c r="J25" i="2" s="1"/>
  <c r="J28" i="2" s="1"/>
  <c r="J29" i="2" s="1"/>
  <c r="C64" i="2"/>
  <c r="D64" i="2" s="1"/>
  <c r="D65" i="2" s="1"/>
  <c r="I78" i="2" s="1"/>
  <c r="O78" i="2" s="1"/>
  <c r="I74" i="2"/>
  <c r="I75" i="2" s="1"/>
  <c r="G55" i="2"/>
  <c r="H42" i="2"/>
  <c r="H44" i="2" s="1"/>
  <c r="H45" i="2" s="1"/>
  <c r="H46" i="2" s="1"/>
  <c r="K23" i="2" l="1"/>
  <c r="K25" i="2" s="1"/>
  <c r="K28" i="2" s="1"/>
  <c r="K29" i="2" s="1"/>
  <c r="J33" i="2"/>
  <c r="J69" i="2"/>
  <c r="J71" i="2" s="1"/>
  <c r="J74" i="2" s="1"/>
  <c r="J75" i="2" s="1"/>
  <c r="I79" i="2"/>
  <c r="H49" i="2"/>
  <c r="H50" i="2" s="1"/>
  <c r="H47" i="2"/>
  <c r="H53" i="2" s="1"/>
  <c r="K69" i="2" l="1"/>
  <c r="K71" i="2" s="1"/>
  <c r="K74" i="2" s="1"/>
  <c r="K75" i="2" s="1"/>
  <c r="J79" i="2"/>
  <c r="I42" i="2"/>
  <c r="I44" i="2" s="1"/>
  <c r="I45" i="2" s="1"/>
  <c r="I46" i="2" s="1"/>
  <c r="H55" i="2"/>
  <c r="K33" i="2"/>
  <c r="L23" i="2"/>
  <c r="L25" i="2" s="1"/>
  <c r="L28" i="2" s="1"/>
  <c r="L29" i="2" s="1"/>
  <c r="I49" i="2" l="1"/>
  <c r="I50" i="2" s="1"/>
  <c r="I48" i="2"/>
  <c r="I54" i="2" s="1"/>
  <c r="L33" i="2"/>
  <c r="M23" i="2"/>
  <c r="M25" i="2" s="1"/>
  <c r="M28" i="2" s="1"/>
  <c r="M29" i="2" s="1"/>
  <c r="K79" i="2"/>
  <c r="L69" i="2"/>
  <c r="L71" i="2" s="1"/>
  <c r="L74" i="2" s="1"/>
  <c r="L75" i="2" s="1"/>
  <c r="M33" i="2" l="1"/>
  <c r="N23" i="2"/>
  <c r="N25" i="2" s="1"/>
  <c r="N28" i="2" s="1"/>
  <c r="N29" i="2" s="1"/>
  <c r="N33" i="2" s="1"/>
  <c r="O33" i="2" s="1"/>
  <c r="O34" i="2" s="1"/>
  <c r="E85" i="2" s="1"/>
  <c r="M69" i="2"/>
  <c r="M71" i="2" s="1"/>
  <c r="M74" i="2" s="1"/>
  <c r="M75" i="2" s="1"/>
  <c r="L79" i="2"/>
  <c r="J42" i="2"/>
  <c r="J44" i="2" s="1"/>
  <c r="J45" i="2" s="1"/>
  <c r="J46" i="2" s="1"/>
  <c r="I55" i="2"/>
  <c r="N69" i="2" l="1"/>
  <c r="N71" i="2" s="1"/>
  <c r="N74" i="2" s="1"/>
  <c r="N75" i="2" s="1"/>
  <c r="N79" i="2" s="1"/>
  <c r="O79" i="2" s="1"/>
  <c r="O80" i="2" s="1"/>
  <c r="G85" i="2" s="1"/>
  <c r="M79" i="2"/>
  <c r="J47" i="2"/>
  <c r="J53" i="2" s="1"/>
  <c r="J49" i="2"/>
  <c r="J50" i="2" s="1"/>
  <c r="K42" i="2" l="1"/>
  <c r="K44" i="2" s="1"/>
  <c r="K45" i="2" s="1"/>
  <c r="K46" i="2" s="1"/>
  <c r="J55" i="2"/>
  <c r="K49" i="2" l="1"/>
  <c r="K50" i="2" s="1"/>
  <c r="K47" i="2"/>
  <c r="K53" i="2" s="1"/>
  <c r="K55" i="2" l="1"/>
  <c r="L42" i="2"/>
  <c r="L44" i="2" s="1"/>
  <c r="L45" i="2" s="1"/>
  <c r="L46" i="2" s="1"/>
  <c r="L49" i="2" l="1"/>
  <c r="L50" i="2" s="1"/>
  <c r="L48" i="2"/>
  <c r="L54" i="2" s="1"/>
  <c r="O54" i="2" s="1"/>
  <c r="M42" i="2" l="1"/>
  <c r="M44" i="2" s="1"/>
  <c r="M45" i="2" s="1"/>
  <c r="M46" i="2" s="1"/>
  <c r="M49" i="2" s="1"/>
  <c r="M50" i="2" s="1"/>
  <c r="L55" i="2"/>
  <c r="N42" i="2" l="1"/>
  <c r="N44" i="2" s="1"/>
  <c r="N45" i="2" s="1"/>
  <c r="N46" i="2" s="1"/>
  <c r="M55" i="2"/>
  <c r="N47" i="2" l="1"/>
  <c r="N53" i="2" s="1"/>
  <c r="O53" i="2" s="1"/>
  <c r="O56" i="2" s="1"/>
  <c r="F85" i="2" s="1"/>
  <c r="N49" i="2"/>
  <c r="N50" i="2" s="1"/>
  <c r="N55" i="2" s="1"/>
  <c r="O55" i="2" s="1"/>
</calcChain>
</file>

<file path=xl/sharedStrings.xml><?xml version="1.0" encoding="utf-8"?>
<sst xmlns="http://schemas.openxmlformats.org/spreadsheetml/2006/main" count="109" uniqueCount="49">
  <si>
    <t>Meses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</si>
  <si>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</si>
  <si>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</si>
  <si>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</si>
  <si>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</si>
  <si>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</si>
  <si>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</si>
  <si>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</si>
  <si>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</si>
  <si>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</si>
  <si>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</si>
  <si>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</si>
  <si>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</si>
  <si>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Totales</t>
  </si>
  <si>
    <t>Demanda Pronosticada (cientos de cajas)</t>
  </si>
  <si>
    <t>Días de Trabajo</t>
  </si>
  <si>
    <t>Tiempo requerido (día/caja)</t>
  </si>
  <si>
    <t>Inv. Inicial (caja)</t>
  </si>
  <si>
    <t>Inv. De seguridad al final del H.P (cajas)</t>
  </si>
  <si>
    <t>Fuerza laboral inicial (trab)</t>
  </si>
  <si>
    <t>Costo de contratar y entrenar ($/trab)</t>
  </si>
  <si>
    <t>Costo de despedir ($/trab)</t>
  </si>
  <si>
    <t>Costo de almaceamiento ($/caja)</t>
  </si>
  <si>
    <t xml:space="preserve">A) </t>
  </si>
  <si>
    <t xml:space="preserve">Determinar el plan agregado de fuerza de trabajo mínima constante y determine el costo total de ese plan. </t>
  </si>
  <si>
    <t>No. de trabajadores promedio</t>
  </si>
  <si>
    <t>No. trabajadores contratados</t>
  </si>
  <si>
    <t>Demanda (caja/mes)</t>
  </si>
  <si>
    <t>Inv. Inicial (caja/mes)</t>
  </si>
  <si>
    <t>Inv. De seguridad (caja/mes)</t>
  </si>
  <si>
    <t>Requerimiento (caja/mes)</t>
  </si>
  <si>
    <t>Fuerza laboral (trab/mes)</t>
  </si>
  <si>
    <t>Producción (cajas/mes)</t>
  </si>
  <si>
    <t>Sobrantes-faltantes  (cajas/mes)</t>
  </si>
  <si>
    <t>Inv. Final  (cajas/mes)</t>
  </si>
  <si>
    <t>Costo</t>
  </si>
  <si>
    <t xml:space="preserve">B) </t>
  </si>
  <si>
    <t>Determinar un plan donde se contraten y despidan trabajadores mensualmente para minimizar los costos de inventario. Calcule también el costo de este plan.</t>
  </si>
  <si>
    <t>Fuerza laboral redondeado (trab/mes)</t>
  </si>
  <si>
    <t>Contratar (trab/mes)</t>
  </si>
  <si>
    <t>Despedir (trab/mes</t>
  </si>
  <si>
    <t xml:space="preserve">C) </t>
  </si>
  <si>
    <t xml:space="preserve">Grafique la demanda neta acumulada y, con la gráfica, proponga un plan que cambie el nivel de fuerza de trabajo exactamente una vez durante los 12 meses, y que tenga un costo menor que cualquiera de los planes considerados en los incisos A y B. </t>
  </si>
  <si>
    <t>No. de trabajadores promedio a partir de Julio</t>
  </si>
  <si>
    <t>No. trabajadores contratados o despedidos</t>
  </si>
  <si>
    <t>PLAN 1</t>
  </si>
  <si>
    <t>PLAN 2</t>
  </si>
  <si>
    <t>PLAN 3</t>
  </si>
  <si>
    <t>Costos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</si>
</sst>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&quot;$&quot;\ * #,##0.00_);_(&quot;$&quot;\ * \(#,##0.00\);_(&quot;$&quot;\ * &quot;-&quot;??_);_(@_)"/>
    <numFmt numFmtId="167" formatCode="_(&quot;$&quot;\ * #,##0_);_(&quot;$&quot;\ * \(#,##0\);_(&quot;$&quot;\ 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Arial"/>
      <family val="2"/>
    </font>
    <font>
      <b/>
      <sz val="15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5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164" fontId="0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43" fontId="0" fillId="0" borderId="1" xfId="1" applyFont="1" applyBorder="1"/>
    <xf numFmtId="164" fontId="0" fillId="0" borderId="1" xfId="1" applyNumberFormat="1" applyFont="1" applyBorder="1"/>
    <xf numFmtId="0" fontId="5" fillId="2" borderId="0" xfId="0" applyFont="1" applyFill="1" applyAlignment="1">
      <alignment horizont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2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164" fontId="0" fillId="0" borderId="1" xfId="1" applyNumberFormat="1" applyFont="1" applyBorder="1" applyAlignment="1">
      <alignment horizontal="left"/>
    </xf>
    <xf numFmtId="164" fontId="0" fillId="0" borderId="0" xfId="1" applyNumberFormat="1" applyFont="1"/>
    <xf numFmtId="0" fontId="3" fillId="0" borderId="2" xfId="0" applyFont="1" applyBorder="1" applyAlignment="1">
      <alignment horizontal="left"/>
    </xf>
    <xf numFmtId="164" fontId="0" fillId="0" borderId="2" xfId="1" applyNumberFormat="1" applyFont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164" fontId="0" fillId="3" borderId="4" xfId="1" applyNumberFormat="1" applyFont="1" applyFill="1" applyBorder="1" applyAlignment="1">
      <alignment horizontal="left"/>
    </xf>
    <xf numFmtId="164" fontId="0" fillId="3" borderId="5" xfId="1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3" fillId="0" borderId="1" xfId="0" applyFont="1" applyBorder="1"/>
    <xf numFmtId="167" fontId="0" fillId="0" borderId="1" xfId="3" applyNumberFormat="1" applyFont="1" applyBorder="1"/>
    <xf numFmtId="167" fontId="3" fillId="3" borderId="1" xfId="3" applyNumberFormat="1" applyFont="1" applyFill="1" applyBorder="1"/>
    <xf numFmtId="167" fontId="0" fillId="0" borderId="0" xfId="0" applyNumberFormat="1"/>
    <xf numFmtId="0" fontId="6" fillId="0" borderId="0" xfId="0" applyFont="1"/>
    <xf numFmtId="43" fontId="0" fillId="0" borderId="1" xfId="1" applyFont="1" applyBorder="1" applyAlignment="1">
      <alignment horizontal="left"/>
    </xf>
    <xf numFmtId="164" fontId="0" fillId="0" borderId="1" xfId="0" applyNumberFormat="1" applyBorder="1"/>
    <xf numFmtId="0" fontId="3" fillId="4" borderId="3" xfId="0" applyFont="1" applyFill="1" applyBorder="1" applyAlignment="1">
      <alignment horizontal="left"/>
    </xf>
    <xf numFmtId="164" fontId="0" fillId="4" borderId="4" xfId="1" applyNumberFormat="1" applyFont="1" applyFill="1" applyBorder="1" applyAlignment="1">
      <alignment horizontal="left"/>
    </xf>
    <xf numFmtId="167" fontId="3" fillId="4" borderId="1" xfId="3" applyNumberFormat="1" applyFont="1" applyFill="1" applyBorder="1"/>
    <xf numFmtId="9" fontId="0" fillId="0" borderId="0" xfId="2" applyFont="1"/>
    <xf numFmtId="0" fontId="2" fillId="0" borderId="0" xfId="0" applyFo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left"/>
    </xf>
    <xf numFmtId="164" fontId="0" fillId="5" borderId="4" xfId="1" applyNumberFormat="1" applyFont="1" applyFill="1" applyBorder="1" applyAlignment="1">
      <alignment horizontal="left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166" fontId="0" fillId="0" borderId="1" xfId="3" applyFont="1" applyBorder="1"/>
    <xf numFmtId="167" fontId="3" fillId="5" borderId="1" xfId="3" applyNumberFormat="1" applyFont="1" applyFill="1" applyBorder="1"/>
    <xf numFmtId="0" fontId="9" fillId="0" borderId="0" xfId="0" applyFont="1"/>
    <xf numFmtId="0" fontId="7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167" fontId="9" fillId="6" borderId="1" xfId="0" applyNumberFormat="1" applyFont="1" applyFill="1" applyBorder="1" applyAlignment="1">
      <alignment horizontal="center"/>
    </xf>
  </cellXfs>
  <cellStyles count="4">
    <cellStyle name="Millares" xfId="1" builtinId="3"/>
    <cellStyle name="Moneda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691598</xdr:colOff>
      <xdr:row>23</xdr:row>
      <xdr:rowOff>134592</xdr:rowOff>
    </xdr:from>
    <xdr:to>
      <xdr:col>29</xdr:col>
      <xdr:colOff>552450</xdr:colOff>
      <xdr:row>32</xdr:row>
      <xdr:rowOff>143288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50534F86-92E5-49FA-B568-D7BAC58A765C}"/>
            </a:ext>
          </a:extLst>
        </xdr:cNvPr>
        <xdr:cNvSpPr txBox="1"/>
      </xdr:nvSpPr>
      <xdr:spPr>
        <a:xfrm>
          <a:off x="21113198" y="4849467"/>
          <a:ext cx="3670852" cy="1799396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Como se ve en el</a:t>
          </a:r>
          <a:r>
            <a:rPr lang="es-CO" sz="1100" baseline="0"/>
            <a:t> desarrollo de este primer plan, </a:t>
          </a:r>
          <a:r>
            <a:rPr lang="es-CO" sz="1100"/>
            <a:t>en la mayoria de los meses la demanda es satisfecha por el inventario inicial que se tiene, lo que provoca que se sumen al final del periodo el inventario que sobra y que viene del periodo anterior más la producción no utilizada, generando la acumulación deinventario que permite satifacer la gran demanda que hay en diciembre más</a:t>
          </a:r>
          <a:r>
            <a:rPr lang="es-CO" sz="1100" baseline="0"/>
            <a:t> el </a:t>
          </a:r>
          <a:r>
            <a:rPr lang="es-CO" sz="1100"/>
            <a:t>Stock  de las 1500 cajas que requiere la compañía en diciembre. </a:t>
          </a:r>
        </a:p>
      </xdr:txBody>
    </xdr:sp>
    <xdr:clientData/>
  </xdr:twoCellAnchor>
  <xdr:twoCellAnchor>
    <xdr:from>
      <xdr:col>23</xdr:col>
      <xdr:colOff>165653</xdr:colOff>
      <xdr:row>50</xdr:row>
      <xdr:rowOff>99391</xdr:rowOff>
    </xdr:from>
    <xdr:to>
      <xdr:col>28</xdr:col>
      <xdr:colOff>26505</xdr:colOff>
      <xdr:row>55</xdr:row>
      <xdr:rowOff>127137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DAD5FB77-CEBD-4959-ADAC-3184569831FC}"/>
            </a:ext>
          </a:extLst>
        </xdr:cNvPr>
        <xdr:cNvSpPr txBox="1"/>
      </xdr:nvSpPr>
      <xdr:spPr>
        <a:xfrm>
          <a:off x="19825253" y="10195891"/>
          <a:ext cx="3670852" cy="1037396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Este plan es un</a:t>
          </a:r>
          <a:r>
            <a:rPr lang="es-CO" sz="1100" baseline="0"/>
            <a:t> aproximadamente un 43% más costoso que el plan anterior, debido a que contratar y despedir cuesta más que mantener inventario. Por tanto de estas dos opciones la mejor es la primera. </a:t>
          </a:r>
          <a:endParaRPr lang="es-CO" sz="1100"/>
        </a:p>
      </xdr:txBody>
    </xdr:sp>
    <xdr:clientData/>
  </xdr:twoCellAnchor>
  <xdr:twoCellAnchor>
    <xdr:from>
      <xdr:col>10</xdr:col>
      <xdr:colOff>540076</xdr:colOff>
      <xdr:row>45</xdr:row>
      <xdr:rowOff>74649</xdr:rowOff>
    </xdr:from>
    <xdr:to>
      <xdr:col>10</xdr:col>
      <xdr:colOff>543648</xdr:colOff>
      <xdr:row>54</xdr:row>
      <xdr:rowOff>127501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A44DCF9B-251B-4D7A-890B-CA98909EE877}"/>
            </a:ext>
          </a:extLst>
        </xdr:cNvPr>
        <xdr:cNvCxnSpPr/>
      </xdr:nvCxnSpPr>
      <xdr:spPr>
        <a:xfrm flipH="1">
          <a:off x="10141276" y="9199599"/>
          <a:ext cx="3572" cy="1843552"/>
        </a:xfrm>
        <a:prstGeom prst="line">
          <a:avLst/>
        </a:prstGeom>
        <a:ln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573800</xdr:colOff>
      <xdr:row>96</xdr:row>
      <xdr:rowOff>75005</xdr:rowOff>
    </xdr:from>
    <xdr:to>
      <xdr:col>19</xdr:col>
      <xdr:colOff>270336</xdr:colOff>
      <xdr:row>99</xdr:row>
      <xdr:rowOff>148627</xdr:rowOff>
    </xdr:to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FB3C5EA5-9891-412A-A653-807DEB9B7995}"/>
            </a:ext>
          </a:extLst>
        </xdr:cNvPr>
        <xdr:cNvSpPr txBox="1"/>
      </xdr:nvSpPr>
      <xdr:spPr>
        <a:xfrm>
          <a:off x="10841750" y="19325030"/>
          <a:ext cx="6040186" cy="645122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aseline="0"/>
            <a:t>La mejor opción es el PLAN 3 pues sus costos son menores y esto se debe principalmente a que aunque se incurre en inventarios los costos de contratación son mínimos, solo se hace este proceso una vez y por tres empleados, además cumple con la política del inventario de seguridad. </a:t>
          </a:r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R85"/>
  <sheetViews>
    <sheetView tabSelected="1" zoomScaleNormal="100" workbookViewId="0">
      <selection activeCell="L13" sqref="L13"/>
    </sheetView>
  </sheetViews>
  <sheetFormatPr baseColWidth="10" defaultRowHeight="15" x14ac:dyDescent="0.25"/>
  <cols>
    <col min="1" max="1" width="3.28515625" customWidth="1"/>
    <col min="2" max="2" width="43" style="18" customWidth="1"/>
    <col min="3" max="3" width="9.85546875" bestFit="1" customWidth="1"/>
    <col min="4" max="4" width="12.140625" customWidth="1"/>
    <col min="5" max="7" width="14.7109375" bestFit="1" customWidth="1"/>
    <col min="8" max="8" width="11.5703125" bestFit="1" customWidth="1"/>
    <col min="9" max="13" width="10" bestFit="1" customWidth="1"/>
    <col min="14" max="14" width="9.85546875" bestFit="1" customWidth="1"/>
    <col min="18" max="18" width="19.5703125" bestFit="1" customWidth="1"/>
  </cols>
  <sheetData>
    <row r="1" spans="2:15" x14ac:dyDescent="0.25">
      <c r="B1" s="1">
        <v>100</v>
      </c>
      <c r="C1" s="1">
        <v>19</v>
      </c>
      <c r="D1" s="1">
        <v>17</v>
      </c>
      <c r="E1" s="1">
        <v>25</v>
      </c>
      <c r="F1" s="1">
        <v>29</v>
      </c>
      <c r="G1" s="1">
        <v>33</v>
      </c>
      <c r="H1" s="1">
        <v>31</v>
      </c>
      <c r="I1" s="1">
        <v>20</v>
      </c>
      <c r="J1" s="1">
        <v>16</v>
      </c>
      <c r="K1" s="1">
        <v>33</v>
      </c>
      <c r="L1" s="1">
        <v>35</v>
      </c>
      <c r="M1" s="1">
        <v>28</v>
      </c>
      <c r="N1" s="1">
        <v>50</v>
      </c>
    </row>
    <row r="2" spans="2:15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3" t="s">
        <v>13</v>
      </c>
    </row>
    <row r="3" spans="2:15" x14ac:dyDescent="0.25">
      <c r="B3" s="4" t="s">
        <v>14</v>
      </c>
      <c r="C3" s="5">
        <f>C1*$B$1</f>
        <v>1900</v>
      </c>
      <c r="D3" s="5">
        <f t="shared" ref="D3:N3" si="0">D1*$B$1</f>
        <v>1700</v>
      </c>
      <c r="E3" s="5">
        <f t="shared" si="0"/>
        <v>2500</v>
      </c>
      <c r="F3" s="5">
        <f t="shared" si="0"/>
        <v>2900</v>
      </c>
      <c r="G3" s="5">
        <f t="shared" si="0"/>
        <v>3300</v>
      </c>
      <c r="H3" s="5">
        <f t="shared" si="0"/>
        <v>3100</v>
      </c>
      <c r="I3" s="5">
        <f t="shared" si="0"/>
        <v>2000</v>
      </c>
      <c r="J3" s="5">
        <f t="shared" si="0"/>
        <v>1600</v>
      </c>
      <c r="K3" s="5">
        <f t="shared" si="0"/>
        <v>3300</v>
      </c>
      <c r="L3" s="5">
        <f t="shared" si="0"/>
        <v>3500</v>
      </c>
      <c r="M3" s="5">
        <f t="shared" si="0"/>
        <v>2800</v>
      </c>
      <c r="N3" s="5">
        <f t="shared" si="0"/>
        <v>5000</v>
      </c>
      <c r="O3" s="6">
        <f>SUM(C3:N3)</f>
        <v>33600</v>
      </c>
    </row>
    <row r="4" spans="2:15" x14ac:dyDescent="0.25">
      <c r="B4" s="2" t="s">
        <v>15</v>
      </c>
      <c r="C4" s="5">
        <v>20</v>
      </c>
      <c r="D4" s="5">
        <v>14</v>
      </c>
      <c r="E4" s="5">
        <v>20</v>
      </c>
      <c r="F4" s="5">
        <v>20</v>
      </c>
      <c r="G4" s="5">
        <v>22</v>
      </c>
      <c r="H4" s="5">
        <v>21</v>
      </c>
      <c r="I4" s="5">
        <v>18</v>
      </c>
      <c r="J4" s="5">
        <v>14</v>
      </c>
      <c r="K4" s="5">
        <v>20</v>
      </c>
      <c r="L4" s="5">
        <v>23</v>
      </c>
      <c r="M4" s="5">
        <v>18</v>
      </c>
      <c r="N4" s="5">
        <v>10</v>
      </c>
      <c r="O4" s="6">
        <f>SUM(C4:N4)</f>
        <v>220</v>
      </c>
    </row>
    <row r="6" spans="2:15" x14ac:dyDescent="0.25">
      <c r="B6" s="2" t="s">
        <v>16</v>
      </c>
      <c r="C6" s="7">
        <v>0.15</v>
      </c>
    </row>
    <row r="7" spans="2:15" x14ac:dyDescent="0.25">
      <c r="B7" s="2" t="s">
        <v>17</v>
      </c>
      <c r="C7" s="8">
        <v>600</v>
      </c>
    </row>
    <row r="8" spans="2:15" x14ac:dyDescent="0.25">
      <c r="B8" s="2" t="s">
        <v>18</v>
      </c>
      <c r="C8" s="8">
        <v>1500</v>
      </c>
    </row>
    <row r="9" spans="2:15" x14ac:dyDescent="0.25">
      <c r="B9" s="2" t="s">
        <v>19</v>
      </c>
      <c r="C9" s="8">
        <v>22</v>
      </c>
    </row>
    <row r="10" spans="2:15" x14ac:dyDescent="0.25">
      <c r="B10" s="2" t="s">
        <v>20</v>
      </c>
      <c r="C10" s="8">
        <v>1000</v>
      </c>
    </row>
    <row r="11" spans="2:15" x14ac:dyDescent="0.25">
      <c r="B11" s="2" t="s">
        <v>21</v>
      </c>
      <c r="C11" s="8">
        <v>1500</v>
      </c>
    </row>
    <row r="12" spans="2:15" x14ac:dyDescent="0.25">
      <c r="B12" s="2" t="s">
        <v>22</v>
      </c>
      <c r="C12" s="8">
        <v>2.8</v>
      </c>
    </row>
    <row r="14" spans="2:15" ht="26.25" x14ac:dyDescent="0.4">
      <c r="B14" s="9" t="s">
        <v>23</v>
      </c>
      <c r="C14" s="9"/>
    </row>
    <row r="15" spans="2:15" ht="15" customHeight="1" x14ac:dyDescent="0.25">
      <c r="B15" s="10" t="s">
        <v>24</v>
      </c>
      <c r="C15" s="10"/>
      <c r="D15" s="10"/>
    </row>
    <row r="16" spans="2:15" x14ac:dyDescent="0.25">
      <c r="B16" s="10"/>
      <c r="C16" s="10"/>
      <c r="D16" s="10"/>
    </row>
    <row r="17" spans="2:15" x14ac:dyDescent="0.25">
      <c r="B17" s="11" t="s">
        <v>25</v>
      </c>
      <c r="C17" s="12">
        <f>(O3+C8-C7)/(O4/C6)</f>
        <v>23.52272727272727</v>
      </c>
      <c r="D17" s="13">
        <v>24</v>
      </c>
    </row>
    <row r="18" spans="2:15" x14ac:dyDescent="0.25">
      <c r="B18" s="14" t="s">
        <v>26</v>
      </c>
      <c r="C18" s="14"/>
      <c r="D18" s="13">
        <f>D17-C9</f>
        <v>2</v>
      </c>
    </row>
    <row r="19" spans="2:15" x14ac:dyDescent="0.25">
      <c r="B19" s="15"/>
      <c r="C19" s="16"/>
      <c r="D19" s="17"/>
    </row>
    <row r="21" spans="2:15" x14ac:dyDescent="0.25">
      <c r="C21" s="19" t="s">
        <v>1</v>
      </c>
      <c r="D21" s="19" t="s">
        <v>2</v>
      </c>
      <c r="E21" s="19" t="s">
        <v>3</v>
      </c>
      <c r="F21" s="19" t="s">
        <v>4</v>
      </c>
      <c r="G21" s="19" t="s">
        <v>5</v>
      </c>
      <c r="H21" s="19" t="s">
        <v>6</v>
      </c>
      <c r="I21" s="19" t="s">
        <v>7</v>
      </c>
      <c r="J21" s="19" t="s">
        <v>8</v>
      </c>
      <c r="K21" s="19" t="s">
        <v>9</v>
      </c>
      <c r="L21" s="19" t="s">
        <v>10</v>
      </c>
      <c r="M21" s="19" t="s">
        <v>11</v>
      </c>
      <c r="N21" s="19" t="s">
        <v>12</v>
      </c>
    </row>
    <row r="22" spans="2:15" x14ac:dyDescent="0.25">
      <c r="B22" s="20" t="s">
        <v>27</v>
      </c>
      <c r="C22" s="21">
        <f>C3</f>
        <v>1900</v>
      </c>
      <c r="D22" s="21">
        <f t="shared" ref="D22:N22" si="1">D3</f>
        <v>1700</v>
      </c>
      <c r="E22" s="21">
        <f t="shared" si="1"/>
        <v>2500</v>
      </c>
      <c r="F22" s="21">
        <f t="shared" si="1"/>
        <v>2900</v>
      </c>
      <c r="G22" s="21">
        <f t="shared" si="1"/>
        <v>3300</v>
      </c>
      <c r="H22" s="21">
        <f t="shared" si="1"/>
        <v>3100</v>
      </c>
      <c r="I22" s="21">
        <f t="shared" si="1"/>
        <v>2000</v>
      </c>
      <c r="J22" s="21">
        <f t="shared" si="1"/>
        <v>1600</v>
      </c>
      <c r="K22" s="21">
        <f t="shared" si="1"/>
        <v>3300</v>
      </c>
      <c r="L22" s="21">
        <f t="shared" si="1"/>
        <v>3500</v>
      </c>
      <c r="M22" s="21">
        <f t="shared" si="1"/>
        <v>2800</v>
      </c>
      <c r="N22" s="21">
        <f t="shared" si="1"/>
        <v>5000</v>
      </c>
      <c r="O22" s="22"/>
    </row>
    <row r="23" spans="2:15" x14ac:dyDescent="0.25">
      <c r="B23" s="20" t="s">
        <v>28</v>
      </c>
      <c r="C23" s="21">
        <f>C7</f>
        <v>600</v>
      </c>
      <c r="D23" s="21">
        <f>C29</f>
        <v>1900</v>
      </c>
      <c r="E23" s="21">
        <f t="shared" ref="E23:N23" si="2">D29</f>
        <v>2440</v>
      </c>
      <c r="F23" s="21">
        <f t="shared" si="2"/>
        <v>3140</v>
      </c>
      <c r="G23" s="21">
        <f t="shared" si="2"/>
        <v>3440</v>
      </c>
      <c r="H23" s="21">
        <f t="shared" si="2"/>
        <v>3660.0000000000005</v>
      </c>
      <c r="I23" s="21">
        <f t="shared" si="2"/>
        <v>3920.0000000000005</v>
      </c>
      <c r="J23" s="21">
        <f t="shared" si="2"/>
        <v>4800</v>
      </c>
      <c r="K23" s="21">
        <f t="shared" si="2"/>
        <v>5440</v>
      </c>
      <c r="L23" s="21">
        <f t="shared" si="2"/>
        <v>5340</v>
      </c>
      <c r="M23" s="21">
        <f t="shared" si="2"/>
        <v>5520</v>
      </c>
      <c r="N23" s="21">
        <f t="shared" si="2"/>
        <v>5600</v>
      </c>
      <c r="O23" s="22"/>
    </row>
    <row r="24" spans="2:15" x14ac:dyDescent="0.25">
      <c r="B24" s="20" t="s">
        <v>29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1500</v>
      </c>
      <c r="O24" s="22"/>
    </row>
    <row r="25" spans="2:15" x14ac:dyDescent="0.25">
      <c r="B25" s="20" t="s">
        <v>30</v>
      </c>
      <c r="C25" s="21">
        <f>(C22+C24-C23)</f>
        <v>1300</v>
      </c>
      <c r="D25" s="21">
        <f t="shared" ref="D25:N25" si="3">(D22+D24-D23)</f>
        <v>-200</v>
      </c>
      <c r="E25" s="21">
        <f t="shared" si="3"/>
        <v>60</v>
      </c>
      <c r="F25" s="21">
        <f t="shared" si="3"/>
        <v>-240</v>
      </c>
      <c r="G25" s="21">
        <f t="shared" si="3"/>
        <v>-140</v>
      </c>
      <c r="H25" s="21">
        <f t="shared" si="3"/>
        <v>-560.00000000000045</v>
      </c>
      <c r="I25" s="21">
        <f t="shared" si="3"/>
        <v>-1920.0000000000005</v>
      </c>
      <c r="J25" s="21">
        <f t="shared" si="3"/>
        <v>-3200</v>
      </c>
      <c r="K25" s="21">
        <f t="shared" si="3"/>
        <v>-2140</v>
      </c>
      <c r="L25" s="21">
        <f t="shared" si="3"/>
        <v>-1840</v>
      </c>
      <c r="M25" s="21">
        <f t="shared" si="3"/>
        <v>-2720</v>
      </c>
      <c r="N25" s="21">
        <f t="shared" si="3"/>
        <v>900</v>
      </c>
      <c r="O25" s="22"/>
    </row>
    <row r="26" spans="2:15" x14ac:dyDescent="0.25">
      <c r="B26" s="20" t="s">
        <v>31</v>
      </c>
      <c r="C26" s="21">
        <f>$D$17</f>
        <v>24</v>
      </c>
      <c r="D26" s="21">
        <f t="shared" ref="D26:N26" si="4">$D$17</f>
        <v>24</v>
      </c>
      <c r="E26" s="21">
        <f t="shared" si="4"/>
        <v>24</v>
      </c>
      <c r="F26" s="21">
        <f t="shared" si="4"/>
        <v>24</v>
      </c>
      <c r="G26" s="21">
        <f t="shared" si="4"/>
        <v>24</v>
      </c>
      <c r="H26" s="21">
        <f t="shared" si="4"/>
        <v>24</v>
      </c>
      <c r="I26" s="21">
        <f t="shared" si="4"/>
        <v>24</v>
      </c>
      <c r="J26" s="21">
        <f t="shared" si="4"/>
        <v>24</v>
      </c>
      <c r="K26" s="21">
        <f t="shared" si="4"/>
        <v>24</v>
      </c>
      <c r="L26" s="21">
        <f t="shared" si="4"/>
        <v>24</v>
      </c>
      <c r="M26" s="21">
        <f t="shared" si="4"/>
        <v>24</v>
      </c>
      <c r="N26" s="21">
        <f t="shared" si="4"/>
        <v>24</v>
      </c>
      <c r="O26" s="22"/>
    </row>
    <row r="27" spans="2:15" x14ac:dyDescent="0.25">
      <c r="B27" s="20" t="s">
        <v>32</v>
      </c>
      <c r="C27" s="21">
        <f>C26*(C4/$C$6)</f>
        <v>3200</v>
      </c>
      <c r="D27" s="21">
        <f t="shared" ref="D27:N27" si="5">D26*(D4/$C$6)</f>
        <v>2240</v>
      </c>
      <c r="E27" s="21">
        <f t="shared" si="5"/>
        <v>3200</v>
      </c>
      <c r="F27" s="21">
        <f t="shared" si="5"/>
        <v>3200</v>
      </c>
      <c r="G27" s="21">
        <f t="shared" si="5"/>
        <v>3520.0000000000005</v>
      </c>
      <c r="H27" s="21">
        <f t="shared" si="5"/>
        <v>3360</v>
      </c>
      <c r="I27" s="21">
        <f t="shared" si="5"/>
        <v>2880</v>
      </c>
      <c r="J27" s="21">
        <f t="shared" si="5"/>
        <v>2240</v>
      </c>
      <c r="K27" s="21">
        <f t="shared" si="5"/>
        <v>3200</v>
      </c>
      <c r="L27" s="21">
        <f t="shared" si="5"/>
        <v>3680</v>
      </c>
      <c r="M27" s="21">
        <f t="shared" si="5"/>
        <v>2880</v>
      </c>
      <c r="N27" s="21">
        <f t="shared" si="5"/>
        <v>1600</v>
      </c>
      <c r="O27" s="22"/>
    </row>
    <row r="28" spans="2:15" ht="15.75" thickBot="1" x14ac:dyDescent="0.3">
      <c r="B28" s="23" t="s">
        <v>33</v>
      </c>
      <c r="C28" s="24">
        <f>C27-C25</f>
        <v>1900</v>
      </c>
      <c r="D28" s="24">
        <f t="shared" ref="D28:N28" si="6">D27-D25</f>
        <v>2440</v>
      </c>
      <c r="E28" s="24">
        <f t="shared" si="6"/>
        <v>3140</v>
      </c>
      <c r="F28" s="24">
        <f t="shared" si="6"/>
        <v>3440</v>
      </c>
      <c r="G28" s="24">
        <f t="shared" si="6"/>
        <v>3660.0000000000005</v>
      </c>
      <c r="H28" s="24">
        <f t="shared" si="6"/>
        <v>3920.0000000000005</v>
      </c>
      <c r="I28" s="24">
        <f t="shared" si="6"/>
        <v>4800</v>
      </c>
      <c r="J28" s="24">
        <f t="shared" si="6"/>
        <v>5440</v>
      </c>
      <c r="K28" s="24">
        <f t="shared" si="6"/>
        <v>5340</v>
      </c>
      <c r="L28" s="24">
        <f t="shared" si="6"/>
        <v>5520</v>
      </c>
      <c r="M28" s="24">
        <f t="shared" si="6"/>
        <v>5600</v>
      </c>
      <c r="N28" s="24">
        <f t="shared" si="6"/>
        <v>700</v>
      </c>
      <c r="O28" s="22"/>
    </row>
    <row r="29" spans="2:15" ht="15.75" thickBot="1" x14ac:dyDescent="0.3">
      <c r="B29" s="25" t="s">
        <v>34</v>
      </c>
      <c r="C29" s="26">
        <f>C28</f>
        <v>1900</v>
      </c>
      <c r="D29" s="26">
        <f t="shared" ref="D29:M29" si="7">D28</f>
        <v>2440</v>
      </c>
      <c r="E29" s="26">
        <f t="shared" si="7"/>
        <v>3140</v>
      </c>
      <c r="F29" s="26">
        <f t="shared" si="7"/>
        <v>3440</v>
      </c>
      <c r="G29" s="26">
        <f t="shared" si="7"/>
        <v>3660.0000000000005</v>
      </c>
      <c r="H29" s="26">
        <f t="shared" si="7"/>
        <v>3920.0000000000005</v>
      </c>
      <c r="I29" s="26">
        <f t="shared" si="7"/>
        <v>4800</v>
      </c>
      <c r="J29" s="26">
        <f t="shared" si="7"/>
        <v>5440</v>
      </c>
      <c r="K29" s="26">
        <f t="shared" si="7"/>
        <v>5340</v>
      </c>
      <c r="L29" s="26">
        <f t="shared" si="7"/>
        <v>5520</v>
      </c>
      <c r="M29" s="26">
        <f t="shared" si="7"/>
        <v>5600</v>
      </c>
      <c r="N29" s="27">
        <f>N28+N24</f>
        <v>2200</v>
      </c>
      <c r="O29" s="22"/>
    </row>
    <row r="31" spans="2:15" ht="19.5" x14ac:dyDescent="0.3">
      <c r="B31" s="28" t="s">
        <v>35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</row>
    <row r="32" spans="2:15" x14ac:dyDescent="0.25">
      <c r="B32" s="29" t="s">
        <v>20</v>
      </c>
      <c r="C32" s="30">
        <f>D18*C10</f>
        <v>2000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0">
        <f>SUM(C32:N32)</f>
        <v>2000</v>
      </c>
    </row>
    <row r="33" spans="2:16" x14ac:dyDescent="0.25">
      <c r="B33" s="29" t="s">
        <v>22</v>
      </c>
      <c r="C33" s="30">
        <f>C29*$C$12</f>
        <v>5320</v>
      </c>
      <c r="D33" s="30">
        <f t="shared" ref="D33:N33" si="8">D29*$C$12</f>
        <v>6832</v>
      </c>
      <c r="E33" s="30">
        <f t="shared" si="8"/>
        <v>8792</v>
      </c>
      <c r="F33" s="30">
        <f t="shared" si="8"/>
        <v>9632</v>
      </c>
      <c r="G33" s="30">
        <f t="shared" si="8"/>
        <v>10248</v>
      </c>
      <c r="H33" s="30">
        <f t="shared" si="8"/>
        <v>10976</v>
      </c>
      <c r="I33" s="30">
        <f t="shared" si="8"/>
        <v>13440</v>
      </c>
      <c r="J33" s="30">
        <f t="shared" si="8"/>
        <v>15231.999999999998</v>
      </c>
      <c r="K33" s="30">
        <f t="shared" si="8"/>
        <v>14951.999999999998</v>
      </c>
      <c r="L33" s="30">
        <f t="shared" si="8"/>
        <v>15455.999999999998</v>
      </c>
      <c r="M33" s="30">
        <f t="shared" si="8"/>
        <v>15679.999999999998</v>
      </c>
      <c r="N33" s="30">
        <f t="shared" si="8"/>
        <v>6160</v>
      </c>
      <c r="O33" s="30">
        <f>SUM(C33:N33)</f>
        <v>132720</v>
      </c>
    </row>
    <row r="34" spans="2:16" x14ac:dyDescent="0.25">
      <c r="B34"/>
      <c r="O34" s="31">
        <f>O32+O33</f>
        <v>134720</v>
      </c>
    </row>
    <row r="36" spans="2:16" ht="26.25" x14ac:dyDescent="0.4">
      <c r="B36" s="9" t="s">
        <v>36</v>
      </c>
      <c r="C36" s="9"/>
      <c r="P36" s="32"/>
    </row>
    <row r="38" spans="2:16" x14ac:dyDescent="0.25">
      <c r="B38" s="33" t="s">
        <v>37</v>
      </c>
      <c r="C38" s="10"/>
      <c r="D38" s="10"/>
    </row>
    <row r="40" spans="2:16" x14ac:dyDescent="0.25">
      <c r="C40" s="19" t="s">
        <v>1</v>
      </c>
      <c r="D40" s="19" t="s">
        <v>2</v>
      </c>
      <c r="E40" s="19" t="s">
        <v>3</v>
      </c>
      <c r="F40" s="19" t="s">
        <v>4</v>
      </c>
      <c r="G40" s="19" t="s">
        <v>5</v>
      </c>
      <c r="H40" s="19" t="s">
        <v>6</v>
      </c>
      <c r="I40" s="19" t="s">
        <v>7</v>
      </c>
      <c r="J40" s="19" t="s">
        <v>8</v>
      </c>
      <c r="K40" s="19" t="s">
        <v>9</v>
      </c>
      <c r="L40" s="19" t="s">
        <v>10</v>
      </c>
      <c r="M40" s="19" t="s">
        <v>11</v>
      </c>
      <c r="N40" s="19" t="s">
        <v>12</v>
      </c>
    </row>
    <row r="41" spans="2:16" x14ac:dyDescent="0.25">
      <c r="B41" s="20" t="s">
        <v>27</v>
      </c>
      <c r="C41" s="21">
        <f>C3</f>
        <v>1900</v>
      </c>
      <c r="D41" s="21">
        <f t="shared" ref="D41:N41" si="9">D3</f>
        <v>1700</v>
      </c>
      <c r="E41" s="21">
        <f t="shared" si="9"/>
        <v>2500</v>
      </c>
      <c r="F41" s="21">
        <f t="shared" si="9"/>
        <v>2900</v>
      </c>
      <c r="G41" s="21">
        <f t="shared" si="9"/>
        <v>3300</v>
      </c>
      <c r="H41" s="21">
        <f t="shared" si="9"/>
        <v>3100</v>
      </c>
      <c r="I41" s="21">
        <f t="shared" si="9"/>
        <v>2000</v>
      </c>
      <c r="J41" s="21">
        <f t="shared" si="9"/>
        <v>1600</v>
      </c>
      <c r="K41" s="21">
        <f t="shared" si="9"/>
        <v>3300</v>
      </c>
      <c r="L41" s="21">
        <f t="shared" si="9"/>
        <v>3500</v>
      </c>
      <c r="M41" s="21">
        <f t="shared" si="9"/>
        <v>2800</v>
      </c>
      <c r="N41" s="21">
        <f t="shared" si="9"/>
        <v>5000</v>
      </c>
      <c r="O41" s="22"/>
    </row>
    <row r="42" spans="2:16" x14ac:dyDescent="0.25">
      <c r="B42" s="20" t="s">
        <v>28</v>
      </c>
      <c r="C42" s="21">
        <f>C7</f>
        <v>600</v>
      </c>
      <c r="D42" s="21">
        <f>C50</f>
        <v>33.333333333333485</v>
      </c>
      <c r="E42" s="21">
        <f t="shared" ref="E42:N42" si="10">D50</f>
        <v>13.333333333333712</v>
      </c>
      <c r="F42" s="21">
        <f t="shared" si="10"/>
        <v>46.666666666667425</v>
      </c>
      <c r="G42" s="21">
        <f t="shared" si="10"/>
        <v>80.000000000000909</v>
      </c>
      <c r="H42" s="21">
        <f t="shared" si="10"/>
        <v>6.6666666666678793</v>
      </c>
      <c r="I42" s="21">
        <f t="shared" si="10"/>
        <v>126.66666666666788</v>
      </c>
      <c r="J42" s="21">
        <f t="shared" si="10"/>
        <v>46.666666666667879</v>
      </c>
      <c r="K42" s="21">
        <f t="shared" si="10"/>
        <v>33.333333333334622</v>
      </c>
      <c r="L42" s="21">
        <f t="shared" si="10"/>
        <v>66.666666666668334</v>
      </c>
      <c r="M42" s="21">
        <f t="shared" si="10"/>
        <v>93.333333333335304</v>
      </c>
      <c r="N42" s="21">
        <f t="shared" si="10"/>
        <v>53.333333333335304</v>
      </c>
      <c r="O42" s="22"/>
    </row>
    <row r="43" spans="2:16" x14ac:dyDescent="0.25">
      <c r="B43" s="20" t="s">
        <v>29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f>C8</f>
        <v>1500</v>
      </c>
      <c r="O43" s="22"/>
    </row>
    <row r="44" spans="2:16" x14ac:dyDescent="0.25">
      <c r="B44" s="20" t="s">
        <v>30</v>
      </c>
      <c r="C44" s="21">
        <f>C41-C42</f>
        <v>1300</v>
      </c>
      <c r="D44" s="21">
        <f t="shared" ref="D44:M44" si="11">D41-D42</f>
        <v>1666.6666666666665</v>
      </c>
      <c r="E44" s="21">
        <f t="shared" si="11"/>
        <v>2486.6666666666661</v>
      </c>
      <c r="F44" s="21">
        <f t="shared" si="11"/>
        <v>2853.3333333333326</v>
      </c>
      <c r="G44" s="21">
        <f t="shared" si="11"/>
        <v>3219.9999999999991</v>
      </c>
      <c r="H44" s="21">
        <f t="shared" si="11"/>
        <v>3093.3333333333321</v>
      </c>
      <c r="I44" s="21">
        <f t="shared" si="11"/>
        <v>1873.3333333333321</v>
      </c>
      <c r="J44" s="21">
        <f t="shared" si="11"/>
        <v>1553.3333333333321</v>
      </c>
      <c r="K44" s="21">
        <f t="shared" si="11"/>
        <v>3266.6666666666652</v>
      </c>
      <c r="L44" s="21">
        <f t="shared" si="11"/>
        <v>3433.3333333333317</v>
      </c>
      <c r="M44" s="21">
        <f t="shared" si="11"/>
        <v>2706.6666666666647</v>
      </c>
      <c r="N44" s="21">
        <f>N41-N42+N43</f>
        <v>6446.6666666666642</v>
      </c>
      <c r="O44" s="22"/>
    </row>
    <row r="45" spans="2:16" x14ac:dyDescent="0.25">
      <c r="B45" s="20" t="s">
        <v>31</v>
      </c>
      <c r="C45" s="34">
        <f>C44/(C4/$C$6)</f>
        <v>9.75</v>
      </c>
      <c r="D45" s="34">
        <f t="shared" ref="D45:N45" si="12">D44/(D4/$C$6)</f>
        <v>17.857142857142854</v>
      </c>
      <c r="E45" s="34">
        <f t="shared" si="12"/>
        <v>18.649999999999995</v>
      </c>
      <c r="F45" s="34">
        <f t="shared" si="12"/>
        <v>21.399999999999991</v>
      </c>
      <c r="G45" s="34">
        <f t="shared" si="12"/>
        <v>21.954545454545446</v>
      </c>
      <c r="H45" s="34">
        <f t="shared" si="12"/>
        <v>22.095238095238088</v>
      </c>
      <c r="I45" s="34">
        <f t="shared" si="12"/>
        <v>15.611111111111102</v>
      </c>
      <c r="J45" s="34">
        <f t="shared" si="12"/>
        <v>16.642857142857128</v>
      </c>
      <c r="K45" s="34">
        <f t="shared" si="12"/>
        <v>24.499999999999986</v>
      </c>
      <c r="L45" s="34">
        <f t="shared" si="12"/>
        <v>22.391304347826075</v>
      </c>
      <c r="M45" s="34">
        <f t="shared" si="12"/>
        <v>22.555555555555539</v>
      </c>
      <c r="N45" s="34">
        <f t="shared" si="12"/>
        <v>96.69999999999996</v>
      </c>
      <c r="O45" s="22"/>
    </row>
    <row r="46" spans="2:16" x14ac:dyDescent="0.25">
      <c r="B46" s="20" t="s">
        <v>38</v>
      </c>
      <c r="C46" s="35">
        <f>ROUNDUP(C45,0)</f>
        <v>10</v>
      </c>
      <c r="D46" s="35">
        <f t="shared" ref="D46:N46" si="13">ROUNDUP(D45,0)</f>
        <v>18</v>
      </c>
      <c r="E46" s="35">
        <f t="shared" si="13"/>
        <v>19</v>
      </c>
      <c r="F46" s="35">
        <f t="shared" si="13"/>
        <v>22</v>
      </c>
      <c r="G46" s="35">
        <f t="shared" si="13"/>
        <v>22</v>
      </c>
      <c r="H46" s="35">
        <f t="shared" si="13"/>
        <v>23</v>
      </c>
      <c r="I46" s="35">
        <f t="shared" si="13"/>
        <v>16</v>
      </c>
      <c r="J46" s="35">
        <f t="shared" si="13"/>
        <v>17</v>
      </c>
      <c r="K46" s="35">
        <f t="shared" si="13"/>
        <v>25</v>
      </c>
      <c r="L46" s="35">
        <f t="shared" si="13"/>
        <v>23</v>
      </c>
      <c r="M46" s="35">
        <f t="shared" si="13"/>
        <v>23</v>
      </c>
      <c r="N46" s="35">
        <f t="shared" si="13"/>
        <v>97</v>
      </c>
      <c r="O46" s="22"/>
    </row>
    <row r="47" spans="2:16" x14ac:dyDescent="0.25">
      <c r="B47" s="20" t="s">
        <v>39</v>
      </c>
      <c r="C47" s="21">
        <v>0</v>
      </c>
      <c r="D47" s="21">
        <f>D46-C48</f>
        <v>6</v>
      </c>
      <c r="E47" s="21">
        <v>1</v>
      </c>
      <c r="F47" s="21">
        <f>F46-E46</f>
        <v>3</v>
      </c>
      <c r="G47" s="21">
        <v>0</v>
      </c>
      <c r="H47" s="21">
        <f>H46-G46</f>
        <v>1</v>
      </c>
      <c r="I47" s="21">
        <v>0</v>
      </c>
      <c r="J47" s="21">
        <f>J46-I46</f>
        <v>1</v>
      </c>
      <c r="K47" s="21">
        <f>K46-J46</f>
        <v>8</v>
      </c>
      <c r="L47" s="21">
        <v>0</v>
      </c>
      <c r="M47" s="21">
        <v>0</v>
      </c>
      <c r="N47" s="21">
        <f>N46-M46</f>
        <v>74</v>
      </c>
      <c r="O47" s="22"/>
    </row>
    <row r="48" spans="2:16" x14ac:dyDescent="0.25">
      <c r="B48" s="23" t="s">
        <v>40</v>
      </c>
      <c r="C48" s="24">
        <f>C9-C46</f>
        <v>12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f>H46-I46</f>
        <v>7</v>
      </c>
      <c r="J48" s="24">
        <v>0</v>
      </c>
      <c r="K48" s="24">
        <v>0</v>
      </c>
      <c r="L48" s="24">
        <f>K46-L46</f>
        <v>2</v>
      </c>
      <c r="M48" s="24">
        <v>0</v>
      </c>
      <c r="N48" s="24">
        <v>0</v>
      </c>
      <c r="O48" s="22"/>
    </row>
    <row r="49" spans="2:18" ht="15.75" thickBot="1" x14ac:dyDescent="0.3">
      <c r="B49" s="20" t="s">
        <v>32</v>
      </c>
      <c r="C49" s="24">
        <f>C46*(C4/$C$6)</f>
        <v>1333.3333333333335</v>
      </c>
      <c r="D49" s="24">
        <f t="shared" ref="D49:N49" si="14">D46*(D4/$C$6)</f>
        <v>1680.0000000000002</v>
      </c>
      <c r="E49" s="24">
        <f t="shared" si="14"/>
        <v>2533.3333333333335</v>
      </c>
      <c r="F49" s="24">
        <f t="shared" si="14"/>
        <v>2933.3333333333335</v>
      </c>
      <c r="G49" s="24">
        <f t="shared" si="14"/>
        <v>3226.666666666667</v>
      </c>
      <c r="H49" s="24">
        <f t="shared" si="14"/>
        <v>3220</v>
      </c>
      <c r="I49" s="24">
        <f t="shared" si="14"/>
        <v>1920</v>
      </c>
      <c r="J49" s="24">
        <f t="shared" si="14"/>
        <v>1586.6666666666667</v>
      </c>
      <c r="K49" s="24">
        <f t="shared" si="14"/>
        <v>3333.3333333333335</v>
      </c>
      <c r="L49" s="24">
        <f t="shared" si="14"/>
        <v>3526.666666666667</v>
      </c>
      <c r="M49" s="24">
        <f t="shared" si="14"/>
        <v>2760</v>
      </c>
      <c r="N49" s="24">
        <f t="shared" si="14"/>
        <v>6466.666666666667</v>
      </c>
      <c r="O49" s="22"/>
    </row>
    <row r="50" spans="2:18" ht="15.75" thickBot="1" x14ac:dyDescent="0.3">
      <c r="B50" s="36" t="s">
        <v>34</v>
      </c>
      <c r="C50" s="37">
        <f>C49-C44</f>
        <v>33.333333333333485</v>
      </c>
      <c r="D50" s="37">
        <f t="shared" ref="D50:M50" si="15">D49-D44</f>
        <v>13.333333333333712</v>
      </c>
      <c r="E50" s="37">
        <f t="shared" si="15"/>
        <v>46.666666666667425</v>
      </c>
      <c r="F50" s="37">
        <f t="shared" si="15"/>
        <v>80.000000000000909</v>
      </c>
      <c r="G50" s="37">
        <f t="shared" si="15"/>
        <v>6.6666666666678793</v>
      </c>
      <c r="H50" s="37">
        <f t="shared" si="15"/>
        <v>126.66666666666788</v>
      </c>
      <c r="I50" s="37">
        <f t="shared" si="15"/>
        <v>46.666666666667879</v>
      </c>
      <c r="J50" s="37">
        <f t="shared" si="15"/>
        <v>33.333333333334622</v>
      </c>
      <c r="K50" s="37">
        <f t="shared" si="15"/>
        <v>66.666666666668334</v>
      </c>
      <c r="L50" s="37">
        <f t="shared" si="15"/>
        <v>93.333333333335304</v>
      </c>
      <c r="M50" s="37">
        <f t="shared" si="15"/>
        <v>53.333333333335304</v>
      </c>
      <c r="N50" s="37">
        <f>N49-N44+N43</f>
        <v>1520.0000000000027</v>
      </c>
      <c r="O50" s="22"/>
    </row>
    <row r="52" spans="2:18" ht="19.5" x14ac:dyDescent="0.3">
      <c r="B52" s="28" t="s">
        <v>35</v>
      </c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</row>
    <row r="53" spans="2:18" x14ac:dyDescent="0.25">
      <c r="B53" s="29" t="s">
        <v>20</v>
      </c>
      <c r="C53" s="30">
        <f>C47*$C$10</f>
        <v>0</v>
      </c>
      <c r="D53" s="30">
        <f t="shared" ref="D53:N53" si="16">D47*$C$10</f>
        <v>6000</v>
      </c>
      <c r="E53" s="30">
        <f t="shared" si="16"/>
        <v>1000</v>
      </c>
      <c r="F53" s="30">
        <f t="shared" si="16"/>
        <v>3000</v>
      </c>
      <c r="G53" s="30">
        <f t="shared" si="16"/>
        <v>0</v>
      </c>
      <c r="H53" s="30">
        <f t="shared" si="16"/>
        <v>1000</v>
      </c>
      <c r="I53" s="30">
        <f t="shared" si="16"/>
        <v>0</v>
      </c>
      <c r="J53" s="30">
        <f t="shared" si="16"/>
        <v>1000</v>
      </c>
      <c r="K53" s="30">
        <f t="shared" si="16"/>
        <v>8000</v>
      </c>
      <c r="L53" s="30">
        <f t="shared" si="16"/>
        <v>0</v>
      </c>
      <c r="M53" s="30">
        <f t="shared" si="16"/>
        <v>0</v>
      </c>
      <c r="N53" s="30">
        <f t="shared" si="16"/>
        <v>74000</v>
      </c>
      <c r="O53" s="30">
        <f>SUM(C53:N53)</f>
        <v>94000</v>
      </c>
    </row>
    <row r="54" spans="2:18" x14ac:dyDescent="0.25">
      <c r="B54" s="29" t="s">
        <v>21</v>
      </c>
      <c r="C54" s="30">
        <f>C48*$C$11</f>
        <v>18000</v>
      </c>
      <c r="D54" s="30">
        <f t="shared" ref="D54:N54" si="17">D48*$C$11</f>
        <v>0</v>
      </c>
      <c r="E54" s="30">
        <f t="shared" si="17"/>
        <v>0</v>
      </c>
      <c r="F54" s="30">
        <f t="shared" si="17"/>
        <v>0</v>
      </c>
      <c r="G54" s="30">
        <f t="shared" si="17"/>
        <v>0</v>
      </c>
      <c r="H54" s="30">
        <f t="shared" si="17"/>
        <v>0</v>
      </c>
      <c r="I54" s="30">
        <f t="shared" si="17"/>
        <v>10500</v>
      </c>
      <c r="J54" s="30">
        <f t="shared" si="17"/>
        <v>0</v>
      </c>
      <c r="K54" s="30">
        <f t="shared" si="17"/>
        <v>0</v>
      </c>
      <c r="L54" s="30">
        <f t="shared" si="17"/>
        <v>3000</v>
      </c>
      <c r="M54" s="30">
        <f t="shared" si="17"/>
        <v>0</v>
      </c>
      <c r="N54" s="30">
        <f t="shared" si="17"/>
        <v>0</v>
      </c>
      <c r="O54" s="30">
        <f t="shared" ref="O54:O55" si="18">SUM(C54:N54)</f>
        <v>31500</v>
      </c>
    </row>
    <row r="55" spans="2:18" x14ac:dyDescent="0.25">
      <c r="B55" s="29" t="s">
        <v>22</v>
      </c>
      <c r="C55" s="30">
        <f>C50*$C$12</f>
        <v>93.333333333333755</v>
      </c>
      <c r="D55" s="30">
        <f t="shared" ref="D55:N55" si="19">D50*$C$12</f>
        <v>37.333333333334394</v>
      </c>
      <c r="E55" s="30">
        <f t="shared" si="19"/>
        <v>130.66666666666879</v>
      </c>
      <c r="F55" s="30">
        <f t="shared" si="19"/>
        <v>224.00000000000253</v>
      </c>
      <c r="G55" s="30">
        <f t="shared" si="19"/>
        <v>18.666666666670061</v>
      </c>
      <c r="H55" s="30">
        <f t="shared" si="19"/>
        <v>354.66666666667004</v>
      </c>
      <c r="I55" s="30">
        <f t="shared" si="19"/>
        <v>130.66666666667007</v>
      </c>
      <c r="J55" s="30">
        <f t="shared" si="19"/>
        <v>93.333333333336938</v>
      </c>
      <c r="K55" s="30">
        <f t="shared" si="19"/>
        <v>186.66666666667132</v>
      </c>
      <c r="L55" s="30">
        <f t="shared" si="19"/>
        <v>261.33333333333883</v>
      </c>
      <c r="M55" s="30">
        <f t="shared" si="19"/>
        <v>149.33333333333883</v>
      </c>
      <c r="N55" s="30">
        <f t="shared" si="19"/>
        <v>4256.0000000000073</v>
      </c>
      <c r="O55" s="30">
        <f t="shared" si="18"/>
        <v>5936.0000000000427</v>
      </c>
    </row>
    <row r="56" spans="2:18" x14ac:dyDescent="0.25">
      <c r="B56"/>
      <c r="O56" s="38">
        <f>SUM(O53:O55)</f>
        <v>131436.00000000003</v>
      </c>
    </row>
    <row r="58" spans="2:18" x14ac:dyDescent="0.25">
      <c r="L58" s="39"/>
    </row>
    <row r="59" spans="2:18" ht="26.25" x14ac:dyDescent="0.4">
      <c r="B59" s="9" t="s">
        <v>41</v>
      </c>
      <c r="C59" s="9"/>
    </row>
    <row r="60" spans="2:18" x14ac:dyDescent="0.25">
      <c r="P60" s="40"/>
      <c r="Q60" s="41"/>
      <c r="R60" s="41"/>
    </row>
    <row r="61" spans="2:18" ht="15" customHeight="1" x14ac:dyDescent="0.25">
      <c r="B61" s="42" t="s">
        <v>42</v>
      </c>
      <c r="C61" s="42"/>
      <c r="D61" s="42"/>
      <c r="E61" s="42"/>
      <c r="F61" s="42"/>
      <c r="G61" s="42"/>
      <c r="H61" s="42"/>
      <c r="I61" s="42"/>
      <c r="J61" s="42"/>
      <c r="P61" s="40"/>
      <c r="Q61" s="40"/>
      <c r="R61" s="40"/>
    </row>
    <row r="62" spans="2:18" x14ac:dyDescent="0.25">
      <c r="B62" s="42"/>
      <c r="C62" s="42"/>
      <c r="D62" s="42"/>
      <c r="E62" s="42"/>
      <c r="F62" s="42"/>
      <c r="G62" s="42"/>
      <c r="H62" s="42"/>
      <c r="I62" s="42"/>
      <c r="J62" s="42"/>
      <c r="P62" s="40"/>
      <c r="Q62" s="40"/>
      <c r="R62" s="40"/>
    </row>
    <row r="63" spans="2:18" x14ac:dyDescent="0.25">
      <c r="P63" s="40"/>
      <c r="Q63" s="40"/>
      <c r="R63" s="40"/>
    </row>
    <row r="64" spans="2:18" x14ac:dyDescent="0.25">
      <c r="B64" s="11" t="s">
        <v>43</v>
      </c>
      <c r="C64" s="12">
        <f>(SUM(J68:N68)+N70+I71)/(SUM(I4:N4)/C6)</f>
        <v>25.252427184466015</v>
      </c>
      <c r="D64" s="43">
        <f>ROUNDUP(C64,0)</f>
        <v>26</v>
      </c>
    </row>
    <row r="65" spans="2:15" x14ac:dyDescent="0.25">
      <c r="B65" s="14" t="s">
        <v>44</v>
      </c>
      <c r="C65" s="14"/>
      <c r="D65" s="43">
        <f>D64-C9</f>
        <v>4</v>
      </c>
    </row>
    <row r="67" spans="2:15" x14ac:dyDescent="0.25">
      <c r="C67" s="19" t="s">
        <v>1</v>
      </c>
      <c r="D67" s="19" t="s">
        <v>2</v>
      </c>
      <c r="E67" s="19" t="s">
        <v>3</v>
      </c>
      <c r="F67" s="19" t="s">
        <v>4</v>
      </c>
      <c r="G67" s="19" t="s">
        <v>5</v>
      </c>
      <c r="H67" s="19" t="s">
        <v>6</v>
      </c>
      <c r="I67" s="19" t="s">
        <v>7</v>
      </c>
      <c r="J67" s="19" t="s">
        <v>8</v>
      </c>
      <c r="K67" s="19" t="s">
        <v>9</v>
      </c>
      <c r="L67" s="19" t="s">
        <v>10</v>
      </c>
      <c r="M67" s="19" t="s">
        <v>11</v>
      </c>
      <c r="N67" s="19" t="s">
        <v>12</v>
      </c>
    </row>
    <row r="68" spans="2:15" x14ac:dyDescent="0.25">
      <c r="B68" s="20" t="s">
        <v>27</v>
      </c>
      <c r="C68" s="21">
        <f>C3</f>
        <v>1900</v>
      </c>
      <c r="D68" s="21">
        <f t="shared" ref="D68:N68" si="20">D3</f>
        <v>1700</v>
      </c>
      <c r="E68" s="21">
        <f t="shared" si="20"/>
        <v>2500</v>
      </c>
      <c r="F68" s="21">
        <f t="shared" si="20"/>
        <v>2900</v>
      </c>
      <c r="G68" s="21">
        <f t="shared" si="20"/>
        <v>3300</v>
      </c>
      <c r="H68" s="21">
        <f t="shared" si="20"/>
        <v>3100</v>
      </c>
      <c r="I68" s="21">
        <f t="shared" si="20"/>
        <v>2000</v>
      </c>
      <c r="J68" s="21">
        <f t="shared" si="20"/>
        <v>1600</v>
      </c>
      <c r="K68" s="21">
        <f t="shared" si="20"/>
        <v>3300</v>
      </c>
      <c r="L68" s="21">
        <f t="shared" si="20"/>
        <v>3500</v>
      </c>
      <c r="M68" s="21">
        <f t="shared" si="20"/>
        <v>2800</v>
      </c>
      <c r="N68" s="21">
        <f t="shared" si="20"/>
        <v>5000</v>
      </c>
      <c r="O68" s="22"/>
    </row>
    <row r="69" spans="2:15" x14ac:dyDescent="0.25">
      <c r="B69" s="20" t="s">
        <v>28</v>
      </c>
      <c r="C69" s="21">
        <v>600</v>
      </c>
      <c r="D69" s="21">
        <f>C75</f>
        <v>1633.3333333333335</v>
      </c>
      <c r="E69" s="21">
        <f t="shared" ref="E69:N69" si="21">D75</f>
        <v>1986.666666666667</v>
      </c>
      <c r="F69" s="21">
        <f t="shared" si="21"/>
        <v>2420.0000000000005</v>
      </c>
      <c r="G69" s="21">
        <f t="shared" si="21"/>
        <v>2453.3333333333339</v>
      </c>
      <c r="H69" s="21">
        <f t="shared" si="21"/>
        <v>2380.0000000000009</v>
      </c>
      <c r="I69" s="21">
        <f t="shared" si="21"/>
        <v>2360.0000000000009</v>
      </c>
      <c r="J69" s="21">
        <f t="shared" si="21"/>
        <v>3480.0000000000009</v>
      </c>
      <c r="K69" s="21">
        <f t="shared" si="21"/>
        <v>4306.6666666666679</v>
      </c>
      <c r="L69" s="21">
        <f t="shared" si="21"/>
        <v>4473.3333333333348</v>
      </c>
      <c r="M69" s="21">
        <f t="shared" si="21"/>
        <v>4960.0000000000018</v>
      </c>
      <c r="N69" s="21">
        <f t="shared" si="21"/>
        <v>5280.0000000000018</v>
      </c>
      <c r="O69" s="22"/>
    </row>
    <row r="70" spans="2:15" x14ac:dyDescent="0.25">
      <c r="B70" s="20" t="s">
        <v>29</v>
      </c>
      <c r="C70" s="21">
        <v>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1500</v>
      </c>
      <c r="O70" s="22"/>
    </row>
    <row r="71" spans="2:15" x14ac:dyDescent="0.25">
      <c r="B71" s="20" t="s">
        <v>30</v>
      </c>
      <c r="C71" s="21">
        <f>C68-C69+C70</f>
        <v>1300</v>
      </c>
      <c r="D71" s="21">
        <f t="shared" ref="D71:N71" si="22">D68-D69+D70</f>
        <v>66.666666666666515</v>
      </c>
      <c r="E71" s="21">
        <f t="shared" si="22"/>
        <v>513.33333333333303</v>
      </c>
      <c r="F71" s="21">
        <f t="shared" si="22"/>
        <v>479.99999999999955</v>
      </c>
      <c r="G71" s="21">
        <f t="shared" si="22"/>
        <v>846.66666666666606</v>
      </c>
      <c r="H71" s="21">
        <f t="shared" si="22"/>
        <v>719.99999999999909</v>
      </c>
      <c r="I71" s="21">
        <f t="shared" si="22"/>
        <v>-360.00000000000091</v>
      </c>
      <c r="J71" s="21">
        <f t="shared" si="22"/>
        <v>-1880.0000000000009</v>
      </c>
      <c r="K71" s="21">
        <f t="shared" si="22"/>
        <v>-1006.6666666666679</v>
      </c>
      <c r="L71" s="21">
        <f t="shared" si="22"/>
        <v>-973.33333333333485</v>
      </c>
      <c r="M71" s="21">
        <f t="shared" si="22"/>
        <v>-2160.0000000000018</v>
      </c>
      <c r="N71" s="21">
        <f t="shared" si="22"/>
        <v>1219.9999999999982</v>
      </c>
      <c r="O71" s="22"/>
    </row>
    <row r="72" spans="2:15" x14ac:dyDescent="0.25">
      <c r="B72" s="20" t="s">
        <v>31</v>
      </c>
      <c r="C72" s="21">
        <f>$C$9</f>
        <v>22</v>
      </c>
      <c r="D72" s="21">
        <f t="shared" ref="D72:H72" si="23">$C$9</f>
        <v>22</v>
      </c>
      <c r="E72" s="21">
        <f t="shared" si="23"/>
        <v>22</v>
      </c>
      <c r="F72" s="21">
        <f t="shared" si="23"/>
        <v>22</v>
      </c>
      <c r="G72" s="21">
        <f t="shared" si="23"/>
        <v>22</v>
      </c>
      <c r="H72" s="21">
        <f t="shared" si="23"/>
        <v>22</v>
      </c>
      <c r="I72" s="21">
        <v>26</v>
      </c>
      <c r="J72" s="21">
        <v>26</v>
      </c>
      <c r="K72" s="21">
        <v>26</v>
      </c>
      <c r="L72" s="21">
        <v>26</v>
      </c>
      <c r="M72" s="21">
        <v>26</v>
      </c>
      <c r="N72" s="21">
        <v>26</v>
      </c>
      <c r="O72" s="22"/>
    </row>
    <row r="73" spans="2:15" x14ac:dyDescent="0.25">
      <c r="B73" s="20" t="s">
        <v>32</v>
      </c>
      <c r="C73" s="21">
        <f>C72*(C4/$C$6)</f>
        <v>2933.3333333333335</v>
      </c>
      <c r="D73" s="21">
        <f t="shared" ref="D73:H73" si="24">D72*(D4/$C$6)</f>
        <v>2053.3333333333335</v>
      </c>
      <c r="E73" s="21">
        <f t="shared" si="24"/>
        <v>2933.3333333333335</v>
      </c>
      <c r="F73" s="21">
        <f t="shared" si="24"/>
        <v>2933.3333333333335</v>
      </c>
      <c r="G73" s="21">
        <f t="shared" si="24"/>
        <v>3226.666666666667</v>
      </c>
      <c r="H73" s="21">
        <f t="shared" si="24"/>
        <v>3080</v>
      </c>
      <c r="I73" s="21">
        <f>I72*(I4/$C$6)</f>
        <v>3120</v>
      </c>
      <c r="J73" s="21">
        <f t="shared" ref="J73:N73" si="25">J72*(J4/$C$6)</f>
        <v>2426.666666666667</v>
      </c>
      <c r="K73" s="21">
        <f t="shared" si="25"/>
        <v>3466.666666666667</v>
      </c>
      <c r="L73" s="21">
        <f t="shared" si="25"/>
        <v>3986.666666666667</v>
      </c>
      <c r="M73" s="21">
        <f t="shared" si="25"/>
        <v>3120</v>
      </c>
      <c r="N73" s="21">
        <f t="shared" si="25"/>
        <v>1733.3333333333335</v>
      </c>
      <c r="O73" s="22"/>
    </row>
    <row r="74" spans="2:15" ht="15.75" thickBot="1" x14ac:dyDescent="0.3">
      <c r="B74" s="23" t="s">
        <v>33</v>
      </c>
      <c r="C74" s="24">
        <f>C73-C71</f>
        <v>1633.3333333333335</v>
      </c>
      <c r="D74" s="24">
        <f t="shared" ref="D74:N74" si="26">D73-D71</f>
        <v>1986.666666666667</v>
      </c>
      <c r="E74" s="24">
        <f t="shared" si="26"/>
        <v>2420.0000000000005</v>
      </c>
      <c r="F74" s="24">
        <f t="shared" si="26"/>
        <v>2453.3333333333339</v>
      </c>
      <c r="G74" s="24">
        <f t="shared" si="26"/>
        <v>2380.0000000000009</v>
      </c>
      <c r="H74" s="24">
        <f t="shared" si="26"/>
        <v>2360.0000000000009</v>
      </c>
      <c r="I74" s="24">
        <f t="shared" si="26"/>
        <v>3480.0000000000009</v>
      </c>
      <c r="J74" s="24">
        <f t="shared" si="26"/>
        <v>4306.6666666666679</v>
      </c>
      <c r="K74" s="24">
        <f t="shared" si="26"/>
        <v>4473.3333333333348</v>
      </c>
      <c r="L74" s="24">
        <f t="shared" si="26"/>
        <v>4960.0000000000018</v>
      </c>
      <c r="M74" s="24">
        <f t="shared" si="26"/>
        <v>5280.0000000000018</v>
      </c>
      <c r="N74" s="24">
        <f t="shared" si="26"/>
        <v>513.3333333333353</v>
      </c>
      <c r="O74" s="22"/>
    </row>
    <row r="75" spans="2:15" ht="15.75" thickBot="1" x14ac:dyDescent="0.3">
      <c r="B75" s="44" t="s">
        <v>34</v>
      </c>
      <c r="C75" s="45">
        <f>C74+C70</f>
        <v>1633.3333333333335</v>
      </c>
      <c r="D75" s="45">
        <f t="shared" ref="D75:N75" si="27">D74+D70</f>
        <v>1986.666666666667</v>
      </c>
      <c r="E75" s="45">
        <f t="shared" si="27"/>
        <v>2420.0000000000005</v>
      </c>
      <c r="F75" s="45">
        <f t="shared" si="27"/>
        <v>2453.3333333333339</v>
      </c>
      <c r="G75" s="45">
        <f t="shared" si="27"/>
        <v>2380.0000000000009</v>
      </c>
      <c r="H75" s="45">
        <f t="shared" si="27"/>
        <v>2360.0000000000009</v>
      </c>
      <c r="I75" s="45">
        <f t="shared" si="27"/>
        <v>3480.0000000000009</v>
      </c>
      <c r="J75" s="45">
        <f t="shared" si="27"/>
        <v>4306.6666666666679</v>
      </c>
      <c r="K75" s="45">
        <f t="shared" si="27"/>
        <v>4473.3333333333348</v>
      </c>
      <c r="L75" s="45">
        <f t="shared" si="27"/>
        <v>4960.0000000000018</v>
      </c>
      <c r="M75" s="45">
        <f t="shared" si="27"/>
        <v>5280.0000000000018</v>
      </c>
      <c r="N75" s="45">
        <f t="shared" si="27"/>
        <v>2013.3333333333353</v>
      </c>
      <c r="O75" s="22"/>
    </row>
    <row r="77" spans="2:15" ht="19.5" x14ac:dyDescent="0.3">
      <c r="B77" s="46" t="s">
        <v>35</v>
      </c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8"/>
    </row>
    <row r="78" spans="2:15" x14ac:dyDescent="0.25">
      <c r="B78" s="29" t="s">
        <v>20</v>
      </c>
      <c r="C78" s="30"/>
      <c r="D78" s="7"/>
      <c r="E78" s="7"/>
      <c r="F78" s="7"/>
      <c r="G78" s="7"/>
      <c r="H78" s="49"/>
      <c r="I78" s="7">
        <f>D65*C10</f>
        <v>4000</v>
      </c>
      <c r="J78" s="7"/>
      <c r="K78" s="7"/>
      <c r="L78" s="7"/>
      <c r="M78" s="7"/>
      <c r="N78" s="7"/>
      <c r="O78" s="30">
        <f>SUM(C78:N78)</f>
        <v>4000</v>
      </c>
    </row>
    <row r="79" spans="2:15" x14ac:dyDescent="0.25">
      <c r="B79" s="29" t="s">
        <v>22</v>
      </c>
      <c r="C79" s="30">
        <f>C75*$C$12</f>
        <v>4573.333333333333</v>
      </c>
      <c r="D79" s="30">
        <f t="shared" ref="D79:N79" si="28">D75*$C$12</f>
        <v>5562.666666666667</v>
      </c>
      <c r="E79" s="30">
        <f t="shared" si="28"/>
        <v>6776.0000000000009</v>
      </c>
      <c r="F79" s="30">
        <f t="shared" si="28"/>
        <v>6869.3333333333348</v>
      </c>
      <c r="G79" s="30">
        <f t="shared" si="28"/>
        <v>6664.0000000000018</v>
      </c>
      <c r="H79" s="30">
        <f t="shared" si="28"/>
        <v>6608.0000000000018</v>
      </c>
      <c r="I79" s="30">
        <f t="shared" si="28"/>
        <v>9744.0000000000018</v>
      </c>
      <c r="J79" s="30">
        <f t="shared" si="28"/>
        <v>12058.66666666667</v>
      </c>
      <c r="K79" s="30">
        <f t="shared" si="28"/>
        <v>12525.333333333338</v>
      </c>
      <c r="L79" s="30">
        <f t="shared" si="28"/>
        <v>13888.000000000004</v>
      </c>
      <c r="M79" s="30">
        <f t="shared" si="28"/>
        <v>14784.000000000004</v>
      </c>
      <c r="N79" s="30">
        <f t="shared" si="28"/>
        <v>5637.3333333333385</v>
      </c>
      <c r="O79" s="30">
        <f>SUM(C79:N79)</f>
        <v>105690.66666666669</v>
      </c>
    </row>
    <row r="80" spans="2:15" x14ac:dyDescent="0.25">
      <c r="B80"/>
      <c r="O80" s="50">
        <f>SUM(O78:O79)</f>
        <v>109690.66666666669</v>
      </c>
    </row>
    <row r="84" spans="4:7" ht="19.5" x14ac:dyDescent="0.3">
      <c r="D84" s="51"/>
      <c r="E84" s="52" t="s">
        <v>45</v>
      </c>
      <c r="F84" s="53" t="s">
        <v>46</v>
      </c>
      <c r="G84" s="54" t="s">
        <v>47</v>
      </c>
    </row>
    <row r="85" spans="4:7" ht="19.5" x14ac:dyDescent="0.3">
      <c r="D85" s="55" t="s">
        <v>48</v>
      </c>
      <c r="E85" s="56">
        <f>O34</f>
        <v>134720</v>
      </c>
      <c r="F85" s="56">
        <f>O56</f>
        <v>131436.00000000003</v>
      </c>
      <c r="G85" s="57">
        <f>O80</f>
        <v>109690.66666666669</v>
      </c>
    </row>
  </sheetData>
  <mergeCells count="9">
    <mergeCell ref="B61:J62"/>
    <mergeCell ref="B65:C65"/>
    <mergeCell ref="B77:N77"/>
    <mergeCell ref="B14:C14"/>
    <mergeCell ref="B18:C18"/>
    <mergeCell ref="B31:N31"/>
    <mergeCell ref="B36:C36"/>
    <mergeCell ref="B52:N52"/>
    <mergeCell ref="B59:C59"/>
  </mergeCell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Ejercicio 1 plan agregado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Carlos Martinez</cp:lastModifiedBy>
  <dcterms:created xsi:type="dcterms:W3CDTF">2020-07-25T12:00:18Z</dcterms:created>
  <dcterms:modified xsi:type="dcterms:W3CDTF">2020-07-25T12:01:16Z</dcterms:modified>
</cp:coreProperties>
</file>